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5120" windowHeight="7500" activeTab="0"/>
  </bookViews>
  <sheets>
    <sheet name="прайс" sheetId="1" r:id="rId1"/>
  </sheets>
  <definedNames>
    <definedName name="www.softkey.ru" localSheetId="0">'прайс'!$L$9:$M$10</definedName>
    <definedName name="_xlnm.Print_Area" localSheetId="0">'прайс'!$A$1:$J$38</definedName>
  </definedNames>
  <calcPr fullCalcOnLoad="1"/>
</workbook>
</file>

<file path=xl/comments1.xml><?xml version="1.0" encoding="utf-8"?>
<comments xmlns="http://schemas.openxmlformats.org/spreadsheetml/2006/main">
  <authors>
    <author>Автор</author>
  </authors>
  <commentList>
    <comment ref="E4" authorId="0">
      <text>
        <r>
          <rPr>
            <b/>
            <sz val="8"/>
            <rFont val="Tahoma"/>
            <family val="2"/>
          </rPr>
          <t>Автор:</t>
        </r>
        <r>
          <rPr>
            <sz val="8"/>
            <rFont val="Tahoma"/>
            <family val="2"/>
          </rPr>
          <t xml:space="preserve">
количество лицензий, в случае указанных здесь продуктов равно количеству компьютеров, на которых копии ПО будут установлены</t>
        </r>
      </text>
    </comment>
    <comment ref="F4" authorId="0">
      <text>
        <r>
          <rPr>
            <b/>
            <sz val="8"/>
            <rFont val="Tahoma"/>
            <family val="2"/>
          </rPr>
          <t>Автор:</t>
        </r>
        <r>
          <rPr>
            <sz val="8"/>
            <rFont val="Tahoma"/>
            <family val="2"/>
          </rPr>
          <t xml:space="preserve">
стоимость в долларах</t>
        </r>
      </text>
    </comment>
    <comment ref="G4" authorId="0">
      <text>
        <r>
          <rPr>
            <b/>
            <sz val="8"/>
            <rFont val="Tahoma"/>
            <family val="2"/>
          </rPr>
          <t>Автор:</t>
        </r>
        <r>
          <rPr>
            <sz val="8"/>
            <rFont val="Tahoma"/>
            <family val="2"/>
          </rPr>
          <t xml:space="preserve">
стоимость в рублях</t>
        </r>
      </text>
    </comment>
    <comment ref="B11" authorId="0">
      <text>
        <r>
          <rPr>
            <b/>
            <sz val="8"/>
            <rFont val="Tahoma"/>
            <family val="2"/>
          </rPr>
          <t>Автор:</t>
        </r>
        <r>
          <rPr>
            <sz val="8"/>
            <rFont val="Tahoma"/>
            <family val="2"/>
          </rPr>
          <t xml:space="preserve">
В составе: Corel Draw - ПО для работы с векторной графикой, Corel PowerTRACE - программа для преобразования растровых изображений в векторную графику
Corel PHOTO-PAINT - средство работы с растровой графикой</t>
        </r>
      </text>
    </comment>
    <comment ref="B14" authorId="0">
      <text>
        <r>
          <rPr>
            <b/>
            <sz val="8"/>
            <rFont val="Tahoma"/>
            <family val="2"/>
          </rPr>
          <t>Автор:</t>
        </r>
        <r>
          <rPr>
            <sz val="8"/>
            <rFont val="Tahoma"/>
            <family val="2"/>
          </rPr>
          <t xml:space="preserve">
Пакет включает PhotoShop, Illustrator, Acrobat и др.
Покупка 3 программ из комплекта по отдельности дороже на 40%</t>
        </r>
      </text>
    </comment>
    <comment ref="G14" authorId="0">
      <text>
        <r>
          <rPr>
            <b/>
            <sz val="8"/>
            <rFont val="Tahoma"/>
            <family val="2"/>
          </rPr>
          <t>Автор:</t>
        </r>
        <r>
          <rPr>
            <sz val="8"/>
            <rFont val="Tahoma"/>
            <family val="2"/>
          </rPr>
          <t xml:space="preserve">
на дополнительные лицензии цена ниже</t>
        </r>
      </text>
    </comment>
    <comment ref="G16" authorId="0">
      <text>
        <r>
          <rPr>
            <b/>
            <sz val="8"/>
            <rFont val="Tahoma"/>
            <family val="2"/>
          </rPr>
          <t>Автор:</t>
        </r>
        <r>
          <rPr>
            <sz val="8"/>
            <rFont val="Tahoma"/>
            <family val="2"/>
          </rPr>
          <t xml:space="preserve">
на дополнительные лицензии цена ниже</t>
        </r>
      </text>
    </comment>
    <comment ref="C20" authorId="0">
      <text>
        <r>
          <rPr>
            <b/>
            <sz val="8"/>
            <rFont val="Tahoma"/>
            <family val="2"/>
          </rPr>
          <t>Автор:</t>
        </r>
        <r>
          <rPr>
            <sz val="8"/>
            <rFont val="Tahoma"/>
            <family val="2"/>
          </rPr>
          <t xml:space="preserve">
Дороже Acrobat Standart на 66%</t>
        </r>
      </text>
    </comment>
    <comment ref="G20" authorId="0">
      <text>
        <r>
          <rPr>
            <b/>
            <sz val="8"/>
            <rFont val="Tahoma"/>
            <family val="2"/>
          </rPr>
          <t>Автор:</t>
        </r>
        <r>
          <rPr>
            <sz val="8"/>
            <rFont val="Tahoma"/>
            <family val="2"/>
          </rPr>
          <t xml:space="preserve">
на дополнительные лицензии цена ниже</t>
        </r>
      </text>
    </comment>
    <comment ref="G22" authorId="0">
      <text>
        <r>
          <rPr>
            <b/>
            <sz val="8"/>
            <rFont val="Tahoma"/>
            <family val="2"/>
          </rPr>
          <t>Автор:</t>
        </r>
        <r>
          <rPr>
            <sz val="8"/>
            <rFont val="Tahoma"/>
            <family val="2"/>
          </rPr>
          <t xml:space="preserve">
на дополнительные лицензии цена ниже</t>
        </r>
      </text>
    </comment>
    <comment ref="G25" authorId="0">
      <text>
        <r>
          <rPr>
            <b/>
            <sz val="8"/>
            <rFont val="Tahoma"/>
            <family val="2"/>
          </rPr>
          <t>Автор:</t>
        </r>
        <r>
          <rPr>
            <sz val="8"/>
            <rFont val="Tahoma"/>
            <family val="2"/>
          </rPr>
          <t xml:space="preserve">
на дополнительные лицензии цена ниже</t>
        </r>
      </text>
    </comment>
    <comment ref="B26" authorId="0">
      <text>
        <r>
          <rPr>
            <b/>
            <sz val="8"/>
            <rFont val="Tahoma"/>
            <family val="2"/>
          </rPr>
          <t>Автор:</t>
        </r>
        <r>
          <rPr>
            <sz val="8"/>
            <rFont val="Tahoma"/>
            <family val="2"/>
          </rPr>
          <t xml:space="preserve">
ПО для обеспечения общего доступа к Интернету, тарификации трафика и защиты сети извне.</t>
        </r>
      </text>
    </comment>
    <comment ref="G27" authorId="0">
      <text>
        <r>
          <rPr>
            <b/>
            <sz val="8"/>
            <rFont val="Tahoma"/>
            <family val="2"/>
          </rPr>
          <t>Автор:</t>
        </r>
        <r>
          <rPr>
            <sz val="8"/>
            <rFont val="Tahoma"/>
            <family val="2"/>
          </rPr>
          <t xml:space="preserve">
на дополнительные лицензии цена ниже</t>
        </r>
      </text>
    </comment>
    <comment ref="B28" authorId="0">
      <text>
        <r>
          <rPr>
            <b/>
            <sz val="8"/>
            <rFont val="Tahoma"/>
            <family val="2"/>
          </rPr>
          <t>Автор:</t>
        </r>
        <r>
          <rPr>
            <sz val="8"/>
            <rFont val="Tahoma"/>
            <family val="2"/>
          </rPr>
          <t xml:space="preserve">
Антивирус, нужно докупить его на 1 комп</t>
        </r>
      </text>
    </comment>
    <comment ref="C30" authorId="0">
      <text>
        <r>
          <rPr>
            <b/>
            <sz val="8"/>
            <rFont val="Tahoma"/>
            <family val="2"/>
          </rPr>
          <t>Автор:</t>
        </r>
        <r>
          <rPr>
            <sz val="8"/>
            <rFont val="Tahoma"/>
            <family val="2"/>
          </rPr>
          <t xml:space="preserve">
курс доллара
в ООО "Софткей"</t>
        </r>
      </text>
    </comment>
    <comment ref="B33" authorId="0">
      <text>
        <r>
          <rPr>
            <b/>
            <sz val="8"/>
            <rFont val="Tahoma"/>
            <family val="2"/>
          </rPr>
          <t>Автор:</t>
        </r>
        <r>
          <rPr>
            <sz val="8"/>
            <rFont val="Tahoma"/>
            <family val="2"/>
          </rPr>
          <t xml:space="preserve">
Антивирус</t>
        </r>
      </text>
    </comment>
  </commentList>
</comments>
</file>

<file path=xl/sharedStrings.xml><?xml version="1.0" encoding="utf-8"?>
<sst xmlns="http://schemas.openxmlformats.org/spreadsheetml/2006/main" count="84" uniqueCount="48">
  <si>
    <t>Стоимость покупки необходимого лицензионного ПО для компьютеров организации</t>
  </si>
  <si>
    <t>название продукта</t>
  </si>
  <si>
    <t>цена, $</t>
  </si>
  <si>
    <t>цена, руб</t>
  </si>
  <si>
    <t>кол</t>
  </si>
  <si>
    <t>ст-ть, $</t>
  </si>
  <si>
    <t>ст-ть, руб</t>
  </si>
  <si>
    <t>описание, комментарии</t>
  </si>
  <si>
    <t>продавец</t>
  </si>
  <si>
    <t>Windows XP Professional XP Russian OLP NL Get Genuine</t>
  </si>
  <si>
    <t>лицензия</t>
  </si>
  <si>
    <t>softkey</t>
  </si>
  <si>
    <t>Windows XP Professional Russian Disk Kit MVL CD w/SP2</t>
  </si>
  <si>
    <t>установочный диск</t>
  </si>
  <si>
    <t>Office 2007 Standard Russian OLP NL</t>
  </si>
  <si>
    <t>Office 2003/2007 Win32 Russian Disk Kit MVL CD</t>
  </si>
  <si>
    <t>Продукты Corel Corporation</t>
  </si>
  <si>
    <t>CorelDRAW Graphics Suite X3 License RUS</t>
  </si>
  <si>
    <t>CorelDRAW Graphics Suite X3 Licensing Media Pack</t>
  </si>
  <si>
    <t>Продукты Adobe Systems Inc</t>
  </si>
  <si>
    <t>Adobe Creative Suite 3 Design Standard 3.0 TLP</t>
  </si>
  <si>
    <t>Adobe Creative Suite 3 Design Standard 3.0 DiskKit</t>
  </si>
  <si>
    <t>Adobe Illustrator CS3 13.0 Full RU TLP for Windows</t>
  </si>
  <si>
    <t>Adobe Illustrator CS3 13.0 Full RU TLP for Windows DiskKit</t>
  </si>
  <si>
    <t>Adobe Acrobat 8.0 Standart Full TLP RU for Windows</t>
  </si>
  <si>
    <t>Adobe Acrobat 8.0 Standart Full TLP RU for Windows DiskKit</t>
  </si>
  <si>
    <t xml:space="preserve">Adobe Acrobat 8.0 Professional Full TLP RU for Windows </t>
  </si>
  <si>
    <t>Adobe Acrobat 8.0 Professional Full TLP RU for Windows DiskKit</t>
  </si>
  <si>
    <t>Adobe Photoshop CS3 10.0 FULL RU TLP for Windows</t>
  </si>
  <si>
    <t>Adobe Photoshop CS3 10.0 DVD RU for Windows (DiskKit)</t>
  </si>
  <si>
    <t>Остальные продукты</t>
  </si>
  <si>
    <t>Total Commander (версия для юридических лиц)</t>
  </si>
  <si>
    <t>Traffic Inspector Pro 20 users</t>
  </si>
  <si>
    <t>неважно</t>
  </si>
  <si>
    <t>Eset NOD32 3.0 Standart newsale for 1 user Box</t>
  </si>
  <si>
    <t>коробка (лицензия + уст. диск)</t>
  </si>
  <si>
    <t xml:space="preserve">курс  - </t>
  </si>
  <si>
    <t>всего</t>
  </si>
  <si>
    <t>Ежегодные платежи за программное обеспечение</t>
  </si>
  <si>
    <t>Eset NOD32 3.0 Standart Update Box</t>
  </si>
  <si>
    <t>продление подписки на 12 мес</t>
  </si>
  <si>
    <t>Использование прайс-листа</t>
  </si>
  <si>
    <t>Внешние данные (возможно обновление)</t>
  </si>
  <si>
    <t>Курс для расчетов:</t>
  </si>
  <si>
    <t>The BAT! Pro v.4 (для ... некоммерческих учреждений)</t>
  </si>
  <si>
    <t>Продукты Microsoft Corporation</t>
  </si>
  <si>
    <t>Почти все данные прайс-листа защищены от изменения. Разрешено только редактирование количеств некоторых программных продуктов, соответствующие ящейки имеют серый цвет. Изменение количеств некоторого ПО недоступно по определенным объективным причинам. Везде, где не указано иное, предполагается разовая оплата. Просмотр примечаний возможен только в электронном виде.</t>
  </si>
  <si>
    <t>23.51 руб./у.е.</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</si>
</sst>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09]#,##0.00"/>
    <numFmt numFmtId="165" formatCode="#,##0.0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0">
    <font>
      <sz val="11"/>
      <color theme="1"/>
      <name val="Calibri"/>
      <family val="2"/>
    </font>
    <font>
      <sz val="11"/>
      <color indexed="8"/>
      <name val="Calibri"/>
      <family val="2"/>
    </font>
    <font>
      <b/>
      <sz val="14"/>
      <color indexed="8"/>
      <name val="Verdana"/>
      <family val="2"/>
    </font>
    <font>
      <b/>
      <sz val="10"/>
      <color indexed="8"/>
      <name val="Verdana"/>
      <family val="2"/>
    </font>
    <font>
      <sz val="8"/>
      <color indexed="8"/>
      <name val="Verdana"/>
      <family val="2"/>
    </font>
    <font>
      <b/>
      <sz val="8"/>
      <name val="Tahoma"/>
      <family val="2"/>
    </font>
    <font>
      <sz val="8"/>
      <name val="Tahoma"/>
      <family val="2"/>
    </font>
    <font>
      <b/>
      <sz val="8"/>
      <color indexed="8"/>
      <name val="Verdan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Verdana"/>
      <family val="2"/>
    </font>
    <font>
      <u val="single"/>
      <sz val="9.35"/>
      <color indexed="20"/>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Verdana"/>
      <family val="2"/>
    </font>
    <font>
      <sz val="9"/>
      <color theme="1"/>
      <name val="Verdana"/>
      <family val="2"/>
    </font>
    <font>
      <b/>
      <sz val="10"/>
      <color theme="1"/>
      <name val="Verdana"/>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top/>
      <bottom/>
    </border>
    <border>
      <left/>
      <right style="medium"/>
      <top/>
      <bottom/>
    </border>
    <border>
      <left style="thin"/>
      <right/>
      <top style="thin"/>
      <bottom style="thin"/>
    </border>
    <border>
      <left style="hair"/>
      <right style="hair"/>
      <top style="thin"/>
      <bottom style="thin"/>
    </border>
    <border>
      <left/>
      <right style="thin"/>
      <top style="thin"/>
      <bottom style="thin"/>
    </border>
    <border>
      <left style="medium"/>
      <right/>
      <top/>
      <bottom style="thin"/>
    </border>
    <border>
      <left/>
      <right/>
      <top/>
      <bottom style="thin"/>
    </border>
    <border>
      <left/>
      <right/>
      <top style="thin"/>
      <bottom style="thin"/>
    </border>
    <border>
      <left/>
      <right style="medium"/>
      <top/>
      <bottom style="thin"/>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thin"/>
      <bottom style="hair"/>
    </border>
    <border>
      <left style="hair"/>
      <right style="hair"/>
      <top style="thin"/>
      <bottom style="hair"/>
    </border>
    <border>
      <left style="medium"/>
      <right/>
      <top style="thin"/>
      <bottom style="hair"/>
    </border>
    <border>
      <left/>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xf>
    <xf numFmtId="0" fontId="4" fillId="0" borderId="14" xfId="42" applyFont="1" applyBorder="1" applyAlignment="1" applyProtection="1">
      <alignment vertical="center"/>
      <protection/>
    </xf>
    <xf numFmtId="164" fontId="4" fillId="0" borderId="15" xfId="0" applyNumberFormat="1" applyFont="1" applyBorder="1" applyAlignment="1">
      <alignment horizontal="left" vertical="center"/>
    </xf>
    <xf numFmtId="165" fontId="4" fillId="0" borderId="15" xfId="0" applyNumberFormat="1" applyFont="1" applyBorder="1" applyAlignment="1">
      <alignment horizontal="left" vertical="center"/>
    </xf>
    <xf numFmtId="0" fontId="4" fillId="0" borderId="15" xfId="0" applyNumberFormat="1" applyFont="1" applyBorder="1" applyAlignment="1">
      <alignment horizontal="center" vertical="center"/>
    </xf>
    <xf numFmtId="165" fontId="4" fillId="0" borderId="15" xfId="0" applyNumberFormat="1" applyFont="1" applyFill="1" applyBorder="1" applyAlignment="1">
      <alignment horizontal="left" vertical="center"/>
    </xf>
    <xf numFmtId="0" fontId="46" fillId="0" borderId="15" xfId="0" applyFont="1" applyBorder="1" applyAlignment="1">
      <alignment/>
    </xf>
    <xf numFmtId="164" fontId="4" fillId="0" borderId="16" xfId="0" applyNumberFormat="1" applyFont="1" applyBorder="1" applyAlignment="1">
      <alignment horizontal="center" vertical="center"/>
    </xf>
    <xf numFmtId="0" fontId="46" fillId="0" borderId="16" xfId="0" applyFont="1" applyBorder="1" applyAlignment="1">
      <alignment/>
    </xf>
    <xf numFmtId="164" fontId="4" fillId="0" borderId="15" xfId="0" applyNumberFormat="1" applyFont="1" applyFill="1" applyBorder="1" applyAlignment="1">
      <alignment horizontal="left" vertical="center"/>
    </xf>
    <xf numFmtId="0" fontId="4" fillId="0" borderId="15" xfId="0" applyNumberFormat="1" applyFont="1" applyFill="1" applyBorder="1" applyAlignment="1">
      <alignment horizontal="center" vertical="center"/>
    </xf>
    <xf numFmtId="0" fontId="4" fillId="0" borderId="17" xfId="42" applyFont="1" applyBorder="1" applyAlignment="1" applyProtection="1">
      <alignment vertical="center"/>
      <protection/>
    </xf>
    <xf numFmtId="164"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6" fillId="0" borderId="0" xfId="0" applyFont="1" applyBorder="1" applyAlignment="1">
      <alignment/>
    </xf>
    <xf numFmtId="164" fontId="4" fillId="0" borderId="18" xfId="0" applyNumberFormat="1" applyFont="1" applyBorder="1" applyAlignment="1">
      <alignment horizontal="center" vertical="center"/>
    </xf>
    <xf numFmtId="0" fontId="4" fillId="0" borderId="19" xfId="0" applyFont="1" applyBorder="1" applyAlignment="1">
      <alignment horizontal="right" vertical="center"/>
    </xf>
    <xf numFmtId="0" fontId="7" fillId="33" borderId="20" xfId="0" applyFont="1" applyFill="1" applyBorder="1" applyAlignment="1">
      <alignment horizontal="right" vertical="center"/>
    </xf>
    <xf numFmtId="164" fontId="7" fillId="33" borderId="20" xfId="0" applyNumberFormat="1" applyFont="1" applyFill="1" applyBorder="1" applyAlignment="1">
      <alignment/>
    </xf>
    <xf numFmtId="165" fontId="7" fillId="33" borderId="21" xfId="0" applyNumberFormat="1" applyFont="1" applyFill="1" applyBorder="1" applyAlignment="1">
      <alignmen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6" fillId="0" borderId="24" xfId="0" applyFont="1" applyBorder="1" applyAlignment="1">
      <alignment/>
    </xf>
    <xf numFmtId="0" fontId="7" fillId="0" borderId="24" xfId="0" applyFont="1" applyBorder="1" applyAlignment="1">
      <alignment horizontal="center" vertical="center"/>
    </xf>
    <xf numFmtId="0" fontId="46" fillId="0" borderId="25" xfId="0" applyFont="1" applyBorder="1" applyAlignment="1">
      <alignment/>
    </xf>
    <xf numFmtId="0" fontId="46" fillId="0" borderId="18" xfId="0" applyFont="1" applyBorder="1" applyAlignment="1">
      <alignment/>
    </xf>
    <xf numFmtId="0" fontId="4" fillId="0" borderId="26" xfId="42" applyFont="1" applyBorder="1" applyAlignment="1" applyProtection="1">
      <alignment vertical="center"/>
      <protection/>
    </xf>
    <xf numFmtId="164" fontId="4" fillId="0" borderId="27" xfId="0" applyNumberFormat="1" applyFont="1" applyFill="1" applyBorder="1" applyAlignment="1">
      <alignment horizontal="left" vertical="center"/>
    </xf>
    <xf numFmtId="165" fontId="4" fillId="0" borderId="27" xfId="0" applyNumberFormat="1" applyFont="1" applyFill="1" applyBorder="1" applyAlignment="1">
      <alignment horizontal="left" vertical="center"/>
    </xf>
    <xf numFmtId="0" fontId="46" fillId="0" borderId="27" xfId="0" applyFont="1" applyBorder="1" applyAlignment="1">
      <alignment/>
    </xf>
    <xf numFmtId="164" fontId="4" fillId="0" borderId="28" xfId="0" applyNumberFormat="1" applyFont="1" applyBorder="1" applyAlignment="1">
      <alignment horizontal="center" vertical="center"/>
    </xf>
    <xf numFmtId="0" fontId="4" fillId="0" borderId="0" xfId="42" applyFont="1" applyAlignment="1" applyProtection="1">
      <alignment vertical="center"/>
      <protection/>
    </xf>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4" fillId="0" borderId="0" xfId="0" applyNumberFormat="1" applyFont="1" applyAlignment="1">
      <alignment horizontal="center" vertical="center"/>
    </xf>
    <xf numFmtId="165" fontId="4" fillId="0" borderId="0" xfId="0" applyNumberFormat="1" applyFont="1" applyFill="1" applyAlignment="1">
      <alignment horizontal="center" vertical="center"/>
    </xf>
    <xf numFmtId="0" fontId="46" fillId="0" borderId="0" xfId="0" applyFont="1" applyAlignment="1">
      <alignment/>
    </xf>
    <xf numFmtId="0" fontId="4" fillId="0" borderId="15" xfId="0" applyNumberFormat="1" applyFont="1" applyBorder="1" applyAlignment="1" applyProtection="1">
      <alignment horizontal="center" vertical="center"/>
      <protection/>
    </xf>
    <xf numFmtId="165" fontId="4" fillId="0" borderId="24" xfId="0" applyNumberFormat="1" applyFont="1" applyBorder="1" applyAlignment="1" applyProtection="1">
      <alignment horizontal="left" vertical="center"/>
      <protection hidden="1"/>
    </xf>
    <xf numFmtId="0" fontId="0" fillId="0" borderId="0" xfId="0" applyAlignment="1" applyProtection="1">
      <alignment/>
      <protection/>
    </xf>
    <xf numFmtId="0" fontId="47" fillId="0" borderId="0" xfId="0" applyFont="1" applyFill="1" applyAlignment="1" applyProtection="1">
      <alignment/>
      <protection locked="0"/>
    </xf>
    <xf numFmtId="0" fontId="0" fillId="0" borderId="0" xfId="0" applyFont="1" applyFill="1" applyAlignment="1" applyProtection="1">
      <alignment/>
      <protection/>
    </xf>
    <xf numFmtId="0" fontId="47" fillId="0" borderId="0" xfId="0" applyFont="1" applyFill="1" applyAlignment="1" applyProtection="1">
      <alignment/>
      <protection/>
    </xf>
    <xf numFmtId="0" fontId="4" fillId="0" borderId="27"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horizontal="center" vertical="center"/>
      <protection locked="0"/>
    </xf>
    <xf numFmtId="0" fontId="46" fillId="0" borderId="0" xfId="0" applyFont="1" applyAlignment="1">
      <alignment horizontal="justify" vertical="center" wrapText="1"/>
    </xf>
    <xf numFmtId="0" fontId="48" fillId="0" borderId="0" xfId="0" applyFont="1" applyAlignment="1">
      <alignment horizontal="center"/>
    </xf>
    <xf numFmtId="0" fontId="2" fillId="0" borderId="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4" xfId="42" applyFont="1" applyBorder="1" applyAlignment="1" applyProtection="1">
      <alignment horizontal="center" vertical="center"/>
      <protection/>
    </xf>
    <xf numFmtId="0" fontId="3" fillId="0" borderId="15" xfId="42" applyFont="1" applyBorder="1" applyAlignment="1" applyProtection="1">
      <alignment horizontal="center" vertical="center"/>
      <protection/>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7"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37"/>
  <sheetViews>
    <sheetView tabSelected="1" zoomScale="85" zoomScaleNormal="85" workbookViewId="0" topLeftCell="A1">
      <pane xSplit="1" ySplit="4" topLeftCell="B5" activePane="bottomRight" state="frozen"/>
      <selection pane="topLeft" activeCell="A1" sqref="A1"/>
      <selection pane="topRight" activeCell="B1" sqref="B1"/>
      <selection pane="bottomLeft" activeCell="A5" sqref="A5"/>
      <selection pane="bottomRight" activeCell="E11" sqref="E11"/>
    </sheetView>
  </sheetViews>
  <sheetFormatPr defaultColWidth="9.140625" defaultRowHeight="15"/>
  <cols>
    <col min="1" max="1" width="3.00390625" style="0" customWidth="1"/>
    <col min="2" max="2" width="57.421875" style="0" bestFit="1" customWidth="1"/>
    <col min="3" max="3" width="10.421875" style="0" bestFit="1" customWidth="1"/>
    <col min="4" max="4" width="12.140625" style="0" bestFit="1" customWidth="1"/>
    <col min="5" max="5" width="6.28125" style="0" bestFit="1" customWidth="1"/>
    <col min="6" max="6" width="10.421875" style="0" bestFit="1" customWidth="1"/>
    <col min="7" max="7" width="13.140625" style="0" bestFit="1" customWidth="1"/>
    <col min="8" max="8" width="28.8515625" style="0" bestFit="1" customWidth="1"/>
    <col min="9" max="9" width="12.28125" style="0" bestFit="1" customWidth="1"/>
    <col min="10" max="10" width="3.00390625" style="0" customWidth="1"/>
    <col min="12" max="12" width="9.140625" style="0" customWidth="1"/>
  </cols>
  <sheetData>
    <row r="2" spans="2:16" ht="18">
      <c r="B2" s="53" t="s">
        <v>0</v>
      </c>
      <c r="C2" s="53"/>
      <c r="D2" s="53"/>
      <c r="E2" s="53"/>
      <c r="F2" s="53"/>
      <c r="G2" s="53"/>
      <c r="H2" s="53"/>
      <c r="I2" s="53"/>
      <c r="K2" s="44"/>
      <c r="L2" s="44"/>
      <c r="M2" s="44"/>
      <c r="N2" s="44"/>
      <c r="O2" s="44"/>
      <c r="P2" s="44"/>
    </row>
    <row r="3" spans="8:16" ht="15.75" thickBot="1">
      <c r="H3" s="62"/>
      <c r="K3" s="44"/>
      <c r="L3" s="44"/>
      <c r="M3" s="44"/>
      <c r="N3" s="44"/>
      <c r="O3" s="44"/>
      <c r="P3" s="44"/>
    </row>
    <row r="4" spans="2:16" ht="15">
      <c r="B4" s="1" t="s">
        <v>1</v>
      </c>
      <c r="C4" s="2" t="s">
        <v>2</v>
      </c>
      <c r="D4" s="2" t="s">
        <v>3</v>
      </c>
      <c r="E4" s="2" t="s">
        <v>4</v>
      </c>
      <c r="F4" s="2" t="s">
        <v>5</v>
      </c>
      <c r="G4" s="2" t="s">
        <v>6</v>
      </c>
      <c r="H4" s="2" t="s">
        <v>7</v>
      </c>
      <c r="I4" s="3" t="s">
        <v>8</v>
      </c>
      <c r="K4" s="44"/>
      <c r="L4" s="44"/>
      <c r="M4" s="44"/>
      <c r="N4" s="44"/>
      <c r="O4" s="44"/>
      <c r="P4" s="44"/>
    </row>
    <row r="5" spans="2:16" ht="15">
      <c r="B5" s="54" t="s">
        <v>45</v>
      </c>
      <c r="C5" s="55"/>
      <c r="D5" s="55"/>
      <c r="E5" s="55"/>
      <c r="F5" s="55"/>
      <c r="G5" s="55"/>
      <c r="H5" s="55"/>
      <c r="I5" s="4"/>
      <c r="K5" s="44"/>
      <c r="L5" s="44"/>
      <c r="M5" s="44"/>
      <c r="N5" s="44"/>
      <c r="O5" s="44"/>
      <c r="P5" s="44"/>
    </row>
    <row r="6" spans="2:16" ht="15">
      <c r="B6" s="5" t="s">
        <v>9</v>
      </c>
      <c r="C6" s="6">
        <v>194.6</v>
      </c>
      <c r="D6" s="7">
        <f>C6*$D$30</f>
        <v>4575.046</v>
      </c>
      <c r="E6" s="8">
        <v>5</v>
      </c>
      <c r="F6" s="6">
        <f>C6*E6</f>
        <v>973</v>
      </c>
      <c r="G6" s="9">
        <f>D6*E6</f>
        <v>22875.230000000003</v>
      </c>
      <c r="H6" s="10" t="s">
        <v>10</v>
      </c>
      <c r="I6" s="11" t="s">
        <v>11</v>
      </c>
      <c r="K6" s="44"/>
      <c r="L6" s="44"/>
      <c r="M6" s="44"/>
      <c r="N6" s="44"/>
      <c r="O6" s="44"/>
      <c r="P6" s="44"/>
    </row>
    <row r="7" spans="2:16" ht="15">
      <c r="B7" s="5" t="s">
        <v>12</v>
      </c>
      <c r="C7" s="6">
        <v>39.2</v>
      </c>
      <c r="D7" s="7">
        <f>C7*$D$30</f>
        <v>921.5920000000001</v>
      </c>
      <c r="E7" s="8">
        <v>1</v>
      </c>
      <c r="F7" s="6">
        <f>C7*E7</f>
        <v>39.2</v>
      </c>
      <c r="G7" s="9">
        <f>D7*E7</f>
        <v>921.5920000000001</v>
      </c>
      <c r="H7" s="10" t="s">
        <v>13</v>
      </c>
      <c r="I7" s="11" t="s">
        <v>11</v>
      </c>
      <c r="K7" s="46"/>
      <c r="L7" s="46"/>
      <c r="M7" s="46"/>
      <c r="N7" s="46"/>
      <c r="O7" s="46"/>
      <c r="P7" s="46"/>
    </row>
    <row r="8" spans="2:16" ht="15">
      <c r="B8" s="5" t="s">
        <v>14</v>
      </c>
      <c r="C8" s="6">
        <v>351.4</v>
      </c>
      <c r="D8" s="7">
        <f>C8*$D$30</f>
        <v>8261.414</v>
      </c>
      <c r="E8" s="42">
        <v>4</v>
      </c>
      <c r="F8" s="6">
        <f>C8*E8</f>
        <v>1405.6</v>
      </c>
      <c r="G8" s="9">
        <f>D8*E8</f>
        <v>33045.656</v>
      </c>
      <c r="H8" s="10" t="s">
        <v>10</v>
      </c>
      <c r="I8" s="11" t="s">
        <v>11</v>
      </c>
      <c r="K8" s="46"/>
      <c r="L8" s="47" t="s">
        <v>42</v>
      </c>
      <c r="M8" s="46"/>
      <c r="N8" s="46"/>
      <c r="O8" s="46"/>
      <c r="P8" s="46"/>
    </row>
    <row r="9" spans="2:16" ht="15">
      <c r="B9" s="5" t="s">
        <v>15</v>
      </c>
      <c r="C9" s="6">
        <v>39.2</v>
      </c>
      <c r="D9" s="7">
        <f>C9*$D$30</f>
        <v>921.5920000000001</v>
      </c>
      <c r="E9" s="8">
        <v>1</v>
      </c>
      <c r="F9" s="6">
        <f>C9*E9</f>
        <v>39.2</v>
      </c>
      <c r="G9" s="9">
        <f>D9*E9</f>
        <v>921.5920000000001</v>
      </c>
      <c r="H9" s="10" t="s">
        <v>13</v>
      </c>
      <c r="I9" s="11" t="s">
        <v>11</v>
      </c>
      <c r="K9" s="46"/>
      <c r="L9" s="45" t="s">
        <v>43</v>
      </c>
      <c r="M9" s="46"/>
      <c r="N9" s="46"/>
      <c r="O9" s="46"/>
      <c r="P9" s="46"/>
    </row>
    <row r="10" spans="2:16" ht="15">
      <c r="B10" s="56" t="s">
        <v>16</v>
      </c>
      <c r="C10" s="57"/>
      <c r="D10" s="57"/>
      <c r="E10" s="57"/>
      <c r="F10" s="57"/>
      <c r="G10" s="57"/>
      <c r="H10" s="57"/>
      <c r="I10" s="12"/>
      <c r="K10" s="46"/>
      <c r="L10" s="45" t="s">
        <v>47</v>
      </c>
      <c r="M10" s="46"/>
      <c r="N10" s="46"/>
      <c r="O10" s="46"/>
      <c r="P10" s="46"/>
    </row>
    <row r="11" spans="2:16" ht="15">
      <c r="B11" s="5" t="s">
        <v>17</v>
      </c>
      <c r="C11" s="6">
        <v>298.22</v>
      </c>
      <c r="D11" s="7">
        <f>C11*$D$30</f>
        <v>7011.152200000001</v>
      </c>
      <c r="E11" s="50">
        <v>1</v>
      </c>
      <c r="F11" s="6">
        <f>C11*E11</f>
        <v>298.22</v>
      </c>
      <c r="G11" s="9">
        <f>D11*E11</f>
        <v>7011.152200000001</v>
      </c>
      <c r="H11" s="10" t="s">
        <v>10</v>
      </c>
      <c r="I11" s="11" t="s">
        <v>11</v>
      </c>
      <c r="K11" s="46"/>
      <c r="L11" s="46"/>
      <c r="M11" s="46"/>
      <c r="N11" s="46"/>
      <c r="O11" s="46"/>
      <c r="P11" s="46"/>
    </row>
    <row r="12" spans="2:16" ht="15">
      <c r="B12" s="5" t="s">
        <v>18</v>
      </c>
      <c r="C12" s="6">
        <v>31.33</v>
      </c>
      <c r="D12" s="7">
        <f>C12*$D$30</f>
        <v>736.5683</v>
      </c>
      <c r="E12" s="49">
        <f>IF(E11&gt;0,1,0)</f>
        <v>1</v>
      </c>
      <c r="F12" s="6">
        <f>C12*E12</f>
        <v>31.33</v>
      </c>
      <c r="G12" s="9">
        <f>D12*E12</f>
        <v>736.5683</v>
      </c>
      <c r="H12" s="10" t="s">
        <v>13</v>
      </c>
      <c r="I12" s="11" t="s">
        <v>11</v>
      </c>
      <c r="K12" s="46"/>
      <c r="L12" s="46"/>
      <c r="M12" s="46"/>
      <c r="N12" s="46"/>
      <c r="O12" s="46"/>
      <c r="P12" s="46"/>
    </row>
    <row r="13" spans="2:16" ht="15">
      <c r="B13" s="56" t="s">
        <v>19</v>
      </c>
      <c r="C13" s="57"/>
      <c r="D13" s="57"/>
      <c r="E13" s="57"/>
      <c r="F13" s="57"/>
      <c r="G13" s="57"/>
      <c r="H13" s="57"/>
      <c r="I13" s="12"/>
      <c r="K13" s="46"/>
      <c r="L13" s="46"/>
      <c r="M13" s="46"/>
      <c r="N13" s="46"/>
      <c r="O13" s="46"/>
      <c r="P13" s="46"/>
    </row>
    <row r="14" spans="2:16" ht="15">
      <c r="B14" s="5" t="s">
        <v>20</v>
      </c>
      <c r="C14" s="13">
        <v>1620</v>
      </c>
      <c r="D14" s="9">
        <f>C14*$D$30</f>
        <v>38086.200000000004</v>
      </c>
      <c r="E14" s="50">
        <v>1</v>
      </c>
      <c r="F14" s="13">
        <f>IF(E14&lt;2,C14*E14,1589*E14)</f>
        <v>1620</v>
      </c>
      <c r="G14" s="9">
        <f aca="true" t="shared" si="0" ref="G14:G23">D14*E14</f>
        <v>38086.200000000004</v>
      </c>
      <c r="H14" s="10" t="s">
        <v>10</v>
      </c>
      <c r="I14" s="11" t="s">
        <v>11</v>
      </c>
      <c r="K14" s="46"/>
      <c r="L14" s="46"/>
      <c r="M14" s="46"/>
      <c r="N14" s="46"/>
      <c r="O14" s="46"/>
      <c r="P14" s="46"/>
    </row>
    <row r="15" spans="2:16" ht="15">
      <c r="B15" s="5" t="s">
        <v>21</v>
      </c>
      <c r="C15" s="13">
        <v>35</v>
      </c>
      <c r="D15" s="9">
        <f aca="true" t="shared" si="1" ref="D15:D23">C15*$D$30</f>
        <v>822.85</v>
      </c>
      <c r="E15" s="49">
        <f>IF(E14&gt;0,1,0)</f>
        <v>1</v>
      </c>
      <c r="F15" s="13">
        <f aca="true" t="shared" si="2" ref="F15:F23">C15*E15</f>
        <v>35</v>
      </c>
      <c r="G15" s="9">
        <f t="shared" si="0"/>
        <v>822.85</v>
      </c>
      <c r="H15" s="10" t="s">
        <v>13</v>
      </c>
      <c r="I15" s="11" t="s">
        <v>11</v>
      </c>
      <c r="K15" s="46"/>
      <c r="L15" s="46"/>
      <c r="M15" s="46"/>
      <c r="N15" s="46"/>
      <c r="O15" s="46"/>
      <c r="P15" s="46"/>
    </row>
    <row r="16" spans="2:16" ht="15">
      <c r="B16" s="5" t="s">
        <v>22</v>
      </c>
      <c r="C16" s="13">
        <v>810</v>
      </c>
      <c r="D16" s="9">
        <f t="shared" si="1"/>
        <v>19043.100000000002</v>
      </c>
      <c r="E16" s="50">
        <v>0</v>
      </c>
      <c r="F16" s="13">
        <f>IF(E16&lt;3,C16*E16,795*E16)</f>
        <v>0</v>
      </c>
      <c r="G16" s="9">
        <f t="shared" si="0"/>
        <v>0</v>
      </c>
      <c r="H16" s="10" t="s">
        <v>10</v>
      </c>
      <c r="I16" s="11" t="s">
        <v>11</v>
      </c>
      <c r="K16" s="46"/>
      <c r="L16" s="46"/>
      <c r="M16" s="46"/>
      <c r="N16" s="46"/>
      <c r="O16" s="46"/>
      <c r="P16" s="46"/>
    </row>
    <row r="17" spans="2:16" ht="15">
      <c r="B17" s="5" t="s">
        <v>23</v>
      </c>
      <c r="C17" s="13">
        <v>45</v>
      </c>
      <c r="D17" s="9">
        <f t="shared" si="1"/>
        <v>1057.95</v>
      </c>
      <c r="E17" s="49">
        <f>IF(E16&gt;0,1,0)</f>
        <v>0</v>
      </c>
      <c r="F17" s="13">
        <f t="shared" si="2"/>
        <v>0</v>
      </c>
      <c r="G17" s="9">
        <f t="shared" si="0"/>
        <v>0</v>
      </c>
      <c r="H17" s="10" t="s">
        <v>13</v>
      </c>
      <c r="I17" s="11" t="s">
        <v>11</v>
      </c>
      <c r="K17" s="46"/>
      <c r="L17" s="46"/>
      <c r="M17" s="46"/>
      <c r="N17" s="46"/>
      <c r="O17" s="46"/>
      <c r="P17" s="46"/>
    </row>
    <row r="18" spans="2:16" ht="15">
      <c r="B18" s="5" t="s">
        <v>24</v>
      </c>
      <c r="C18" s="13">
        <v>369</v>
      </c>
      <c r="D18" s="9">
        <f t="shared" si="1"/>
        <v>8675.19</v>
      </c>
      <c r="E18" s="50">
        <v>0</v>
      </c>
      <c r="F18" s="13">
        <f t="shared" si="2"/>
        <v>0</v>
      </c>
      <c r="G18" s="9">
        <f t="shared" si="0"/>
        <v>0</v>
      </c>
      <c r="H18" s="10" t="s">
        <v>10</v>
      </c>
      <c r="I18" s="11" t="s">
        <v>11</v>
      </c>
      <c r="K18" s="46"/>
      <c r="L18" s="46"/>
      <c r="M18" s="46"/>
      <c r="N18" s="46"/>
      <c r="O18" s="46"/>
      <c r="P18" s="46"/>
    </row>
    <row r="19" spans="2:16" ht="15">
      <c r="B19" s="5" t="s">
        <v>25</v>
      </c>
      <c r="C19" s="13">
        <v>35</v>
      </c>
      <c r="D19" s="9">
        <f t="shared" si="1"/>
        <v>822.85</v>
      </c>
      <c r="E19" s="49">
        <f>IF(E18&gt;0,1,0)</f>
        <v>0</v>
      </c>
      <c r="F19" s="13">
        <f t="shared" si="2"/>
        <v>0</v>
      </c>
      <c r="G19" s="9">
        <f t="shared" si="0"/>
        <v>0</v>
      </c>
      <c r="H19" s="10" t="s">
        <v>13</v>
      </c>
      <c r="I19" s="11" t="s">
        <v>11</v>
      </c>
      <c r="K19" s="44"/>
      <c r="L19" s="44"/>
      <c r="M19" s="44"/>
      <c r="N19" s="44"/>
      <c r="O19" s="44"/>
      <c r="P19" s="44"/>
    </row>
    <row r="20" spans="2:16" ht="15">
      <c r="B20" s="5" t="s">
        <v>26</v>
      </c>
      <c r="C20" s="13">
        <v>554</v>
      </c>
      <c r="D20" s="9">
        <f t="shared" si="1"/>
        <v>13024.54</v>
      </c>
      <c r="E20" s="50">
        <v>0</v>
      </c>
      <c r="F20" s="13">
        <f>IF(E20&lt;4,C20*E20,510*E20)</f>
        <v>0</v>
      </c>
      <c r="G20" s="9">
        <f t="shared" si="0"/>
        <v>0</v>
      </c>
      <c r="H20" s="10" t="s">
        <v>10</v>
      </c>
      <c r="I20" s="11" t="s">
        <v>11</v>
      </c>
      <c r="K20" s="44"/>
      <c r="L20" s="44"/>
      <c r="M20" s="44"/>
      <c r="N20" s="44"/>
      <c r="O20" s="44"/>
      <c r="P20" s="44"/>
    </row>
    <row r="21" spans="2:9" ht="15">
      <c r="B21" s="5" t="s">
        <v>27</v>
      </c>
      <c r="C21" s="13">
        <v>35</v>
      </c>
      <c r="D21" s="9">
        <f t="shared" si="1"/>
        <v>822.85</v>
      </c>
      <c r="E21" s="49">
        <f>IF(E20&gt;0,1,0)</f>
        <v>0</v>
      </c>
      <c r="F21" s="13">
        <f t="shared" si="2"/>
        <v>0</v>
      </c>
      <c r="G21" s="9">
        <f t="shared" si="0"/>
        <v>0</v>
      </c>
      <c r="H21" s="10" t="s">
        <v>13</v>
      </c>
      <c r="I21" s="11" t="s">
        <v>11</v>
      </c>
    </row>
    <row r="22" spans="2:9" ht="15">
      <c r="B22" s="5" t="s">
        <v>28</v>
      </c>
      <c r="C22" s="13">
        <v>878</v>
      </c>
      <c r="D22" s="9">
        <f t="shared" si="1"/>
        <v>20641.780000000002</v>
      </c>
      <c r="E22" s="50">
        <v>0</v>
      </c>
      <c r="F22" s="13">
        <f>IF(E22&lt;3,C22*E22,861*E22)</f>
        <v>0</v>
      </c>
      <c r="G22" s="9">
        <f t="shared" si="0"/>
        <v>0</v>
      </c>
      <c r="H22" s="10" t="s">
        <v>10</v>
      </c>
      <c r="I22" s="11" t="s">
        <v>11</v>
      </c>
    </row>
    <row r="23" spans="2:9" ht="15">
      <c r="B23" s="5" t="s">
        <v>29</v>
      </c>
      <c r="C23" s="13">
        <v>35</v>
      </c>
      <c r="D23" s="9">
        <f t="shared" si="1"/>
        <v>822.85</v>
      </c>
      <c r="E23" s="49">
        <f>IF(E22&gt;0,1,0)</f>
        <v>0</v>
      </c>
      <c r="F23" s="13">
        <f t="shared" si="2"/>
        <v>0</v>
      </c>
      <c r="G23" s="9">
        <f t="shared" si="0"/>
        <v>0</v>
      </c>
      <c r="H23" s="10" t="s">
        <v>13</v>
      </c>
      <c r="I23" s="11" t="s">
        <v>11</v>
      </c>
    </row>
    <row r="24" spans="2:9" ht="15">
      <c r="B24" s="58" t="s">
        <v>30</v>
      </c>
      <c r="C24" s="59"/>
      <c r="D24" s="59"/>
      <c r="E24" s="59"/>
      <c r="F24" s="59"/>
      <c r="G24" s="59"/>
      <c r="H24" s="59"/>
      <c r="I24" s="12"/>
    </row>
    <row r="25" spans="2:9" ht="15">
      <c r="B25" s="5" t="s">
        <v>31</v>
      </c>
      <c r="C25" s="13">
        <v>40.12</v>
      </c>
      <c r="D25" s="9">
        <f>C25*$D$30</f>
        <v>943.2212</v>
      </c>
      <c r="E25" s="50">
        <v>1</v>
      </c>
      <c r="F25" s="13">
        <f>IF(E25=1,C25,C25+(E25-1)*20.06)</f>
        <v>40.12</v>
      </c>
      <c r="G25" s="9">
        <f>D25*E25</f>
        <v>943.2212</v>
      </c>
      <c r="H25" s="10" t="s">
        <v>10</v>
      </c>
      <c r="I25" s="11" t="s">
        <v>11</v>
      </c>
    </row>
    <row r="26" spans="2:9" ht="15">
      <c r="B26" s="5" t="s">
        <v>32</v>
      </c>
      <c r="C26" s="13">
        <f>D26/D30</f>
        <v>188.85580603998298</v>
      </c>
      <c r="D26" s="9">
        <v>4440</v>
      </c>
      <c r="E26" s="14">
        <v>1</v>
      </c>
      <c r="F26" s="13">
        <f>IF(E26=1,C26,C26+(E26-1)*20.06)</f>
        <v>188.85580603998298</v>
      </c>
      <c r="G26" s="9">
        <f>D26*E26</f>
        <v>4440</v>
      </c>
      <c r="H26" s="10" t="s">
        <v>10</v>
      </c>
      <c r="I26" s="11" t="s">
        <v>33</v>
      </c>
    </row>
    <row r="27" spans="2:9" ht="15">
      <c r="B27" s="5" t="s">
        <v>44</v>
      </c>
      <c r="C27" s="13">
        <v>24.5</v>
      </c>
      <c r="D27" s="9">
        <f>C27*$D$30</f>
        <v>575.995</v>
      </c>
      <c r="E27" s="50">
        <v>2</v>
      </c>
      <c r="F27" s="13">
        <f>IF(E27=1,C27,19.6*E27)</f>
        <v>39.2</v>
      </c>
      <c r="G27" s="9">
        <f>D27*E27</f>
        <v>1151.99</v>
      </c>
      <c r="H27" s="10" t="s">
        <v>10</v>
      </c>
      <c r="I27" s="11" t="s">
        <v>11</v>
      </c>
    </row>
    <row r="28" spans="2:9" ht="15">
      <c r="B28" s="5" t="s">
        <v>34</v>
      </c>
      <c r="C28" s="13">
        <f>D28/D30</f>
        <v>45.93789876648235</v>
      </c>
      <c r="D28" s="9">
        <v>1080</v>
      </c>
      <c r="E28" s="50">
        <v>1</v>
      </c>
      <c r="F28" s="13">
        <f>C28*E28</f>
        <v>45.93789876648235</v>
      </c>
      <c r="G28" s="9">
        <f>D28*E28</f>
        <v>1080</v>
      </c>
      <c r="H28" s="10" t="s">
        <v>35</v>
      </c>
      <c r="I28" s="11" t="s">
        <v>33</v>
      </c>
    </row>
    <row r="29" spans="2:9" ht="15">
      <c r="B29" s="15"/>
      <c r="C29" s="16"/>
      <c r="D29" s="17"/>
      <c r="E29" s="18"/>
      <c r="F29" s="16"/>
      <c r="G29" s="17"/>
      <c r="H29" s="19"/>
      <c r="I29" s="20"/>
    </row>
    <row r="30" spans="2:9" ht="15">
      <c r="B30" s="15"/>
      <c r="C30" s="21" t="s">
        <v>36</v>
      </c>
      <c r="D30" s="43">
        <f>VALUE(LEFT(REPLACE($L$10,3,1,","),5))</f>
        <v>23.51</v>
      </c>
      <c r="E30" s="22" t="s">
        <v>37</v>
      </c>
      <c r="F30" s="23">
        <f>SUM(F6:F28)</f>
        <v>4755.663704806465</v>
      </c>
      <c r="G30" s="24">
        <f>SUM(G6:G28)</f>
        <v>112036.05170000003</v>
      </c>
      <c r="H30" s="19"/>
      <c r="I30" s="20"/>
    </row>
    <row r="31" spans="2:9" ht="15">
      <c r="B31" s="25"/>
      <c r="C31" s="26"/>
      <c r="D31" s="27"/>
      <c r="E31" s="28"/>
      <c r="F31" s="26"/>
      <c r="G31" s="26"/>
      <c r="H31" s="26"/>
      <c r="I31" s="29"/>
    </row>
    <row r="32" spans="2:9" ht="15">
      <c r="B32" s="60" t="s">
        <v>38</v>
      </c>
      <c r="C32" s="61"/>
      <c r="D32" s="61"/>
      <c r="E32" s="61"/>
      <c r="F32" s="61"/>
      <c r="G32" s="61"/>
      <c r="H32" s="61"/>
      <c r="I32" s="30"/>
    </row>
    <row r="33" spans="2:9" ht="15.75" thickBot="1">
      <c r="B33" s="31" t="s">
        <v>39</v>
      </c>
      <c r="C33" s="32">
        <f>D33/D30</f>
        <v>27.56273925988941</v>
      </c>
      <c r="D33" s="33">
        <v>648</v>
      </c>
      <c r="E33" s="48">
        <f>3+E28</f>
        <v>4</v>
      </c>
      <c r="F33" s="32">
        <f>C33*E33</f>
        <v>110.25095703955763</v>
      </c>
      <c r="G33" s="33">
        <f>D33*E33</f>
        <v>2592</v>
      </c>
      <c r="H33" s="34" t="s">
        <v>40</v>
      </c>
      <c r="I33" s="35" t="s">
        <v>33</v>
      </c>
    </row>
    <row r="34" spans="2:9" ht="15">
      <c r="B34" s="36"/>
      <c r="C34" s="37"/>
      <c r="D34" s="38"/>
      <c r="E34" s="39"/>
      <c r="F34" s="37"/>
      <c r="G34" s="40"/>
      <c r="H34" s="41"/>
      <c r="I34" s="41"/>
    </row>
    <row r="35" spans="2:9" ht="15">
      <c r="B35" s="41"/>
      <c r="C35" s="41"/>
      <c r="D35" s="41"/>
      <c r="E35" s="41"/>
      <c r="F35" s="41"/>
      <c r="G35" s="41"/>
      <c r="H35" s="41"/>
      <c r="I35" s="41"/>
    </row>
    <row r="36" spans="2:9" ht="15">
      <c r="B36" s="52" t="s">
        <v>41</v>
      </c>
      <c r="C36" s="52"/>
      <c r="D36" s="52"/>
      <c r="E36" s="52"/>
      <c r="F36" s="52"/>
      <c r="G36" s="52"/>
      <c r="H36" s="52"/>
      <c r="I36" s="52"/>
    </row>
    <row r="37" spans="2:9" ht="45" customHeight="1">
      <c r="B37" s="51" t="s">
        <v>46</v>
      </c>
      <c r="C37" s="51"/>
      <c r="D37" s="51"/>
      <c r="E37" s="51"/>
      <c r="F37" s="51"/>
      <c r="G37" s="51"/>
      <c r="H37" s="51"/>
      <c r="I37" s="51"/>
    </row>
  </sheetData>
  <sheetProtection password="A2E6" sheet="1"/>
  <mergeCells count="8">
    <mergeCell ref="B37:I37"/>
    <mergeCell ref="B36:I36"/>
    <mergeCell ref="B2:I2"/>
    <mergeCell ref="B5:H5"/>
    <mergeCell ref="B10:H10"/>
    <mergeCell ref="B13:H13"/>
    <mergeCell ref="B24:H24"/>
    <mergeCell ref="B32:H32"/>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Isotonic</dc:creator>
  <cp:keywords>Licensing;Isotonic</cp:keywords>
  <dc:description/>
  <cp:lastModifiedBy>Isotonic</cp:lastModifiedBy>
  <cp:lastPrinted>2008-03-17T17:08:59Z</cp:lastPrinted>
  <dcterms:created xsi:type="dcterms:W3CDTF">2008-03-15T17:22:09Z</dcterms:created>
  <dcterms:modified xsi:type="dcterms:W3CDTF">2008-03-18T01:35:06Z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